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8_{7161402B-730A-4DFE-8274-D459EE753C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3" i="1" l="1"/>
  <c r="G52" i="1"/>
  <c r="G51" i="1"/>
  <c r="G50" i="1"/>
  <c r="G49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 s="1"/>
  <c r="P46" i="1"/>
  <c r="Q46" i="1" s="1"/>
  <c r="R46" i="1" s="1"/>
  <c r="S46" i="1" s="1"/>
  <c r="K46" i="1"/>
  <c r="L46" i="1" s="1"/>
  <c r="M46" i="1" s="1"/>
  <c r="N46" i="1" s="1"/>
  <c r="I46" i="1"/>
  <c r="J46" i="1" s="1"/>
  <c r="P45" i="1"/>
  <c r="Q45" i="1" s="1"/>
  <c r="R45" i="1" s="1"/>
  <c r="S45" i="1" s="1"/>
  <c r="K45" i="1"/>
  <c r="L45" i="1" s="1"/>
  <c r="M45" i="1" s="1"/>
  <c r="N45" i="1" s="1"/>
  <c r="I45" i="1"/>
  <c r="J45" i="1" s="1"/>
  <c r="P44" i="1"/>
  <c r="Q44" i="1" s="1"/>
  <c r="K44" i="1"/>
  <c r="L44" i="1" s="1"/>
  <c r="I44" i="1"/>
  <c r="J44" i="1" s="1"/>
  <c r="P43" i="1"/>
  <c r="Q43" i="1" s="1"/>
  <c r="R43" i="1" s="1"/>
  <c r="S43" i="1" s="1"/>
  <c r="M43" i="1"/>
  <c r="N43" i="1" s="1"/>
  <c r="L43" i="1"/>
  <c r="K43" i="1"/>
  <c r="I43" i="1"/>
  <c r="I42" i="1" s="1"/>
  <c r="P42" i="1"/>
  <c r="O42" i="1"/>
  <c r="G42" i="1"/>
  <c r="G40" i="1"/>
  <c r="G38" i="1"/>
  <c r="G36" i="1"/>
  <c r="G34" i="1"/>
  <c r="S33" i="1"/>
  <c r="S30" i="1" s="1"/>
  <c r="S10" i="1" s="1"/>
  <c r="S16" i="1" s="1"/>
  <c r="R33" i="1"/>
  <c r="Q33" i="1"/>
  <c r="P33" i="1"/>
  <c r="P30" i="1" s="1"/>
  <c r="P10" i="1" s="1"/>
  <c r="P16" i="1" s="1"/>
  <c r="O33" i="1"/>
  <c r="O30" i="1" s="1"/>
  <c r="O10" i="1" s="1"/>
  <c r="O16" i="1" s="1"/>
  <c r="N33" i="1"/>
  <c r="M33" i="1"/>
  <c r="L33" i="1"/>
  <c r="L30" i="1" s="1"/>
  <c r="L10" i="1" s="1"/>
  <c r="L16" i="1" s="1"/>
  <c r="K33" i="1"/>
  <c r="K30" i="1" s="1"/>
  <c r="K10" i="1" s="1"/>
  <c r="K16" i="1" s="1"/>
  <c r="J33" i="1"/>
  <c r="I33" i="1"/>
  <c r="H33" i="1"/>
  <c r="G33" i="1" s="1"/>
  <c r="F33" i="1"/>
  <c r="F30" i="1" s="1"/>
  <c r="E33" i="1"/>
  <c r="E30" i="1" s="1"/>
  <c r="G32" i="1"/>
  <c r="R30" i="1"/>
  <c r="Q30" i="1"/>
  <c r="N30" i="1"/>
  <c r="M30" i="1"/>
  <c r="J30" i="1"/>
  <c r="I30" i="1"/>
  <c r="G15" i="1"/>
  <c r="G14" i="1"/>
  <c r="S13" i="1"/>
  <c r="R13" i="1"/>
  <c r="Q13" i="1"/>
  <c r="P13" i="1"/>
  <c r="O13" i="1"/>
  <c r="N13" i="1"/>
  <c r="M13" i="1"/>
  <c r="L13" i="1"/>
  <c r="K13" i="1"/>
  <c r="J13" i="1"/>
  <c r="I13" i="1"/>
  <c r="H13" i="1"/>
  <c r="G11" i="1"/>
  <c r="H45" i="1" l="1"/>
  <c r="I10" i="1"/>
  <c r="Q10" i="1"/>
  <c r="J10" i="1"/>
  <c r="G30" i="1"/>
  <c r="M10" i="1"/>
  <c r="N10" i="1"/>
  <c r="R10" i="1"/>
  <c r="G13" i="1"/>
  <c r="H30" i="1"/>
  <c r="H10" i="1" s="1"/>
  <c r="H16" i="1" s="1"/>
  <c r="H46" i="1"/>
  <c r="F48" i="1"/>
  <c r="I16" i="1"/>
  <c r="I12" i="1"/>
  <c r="M12" i="1"/>
  <c r="M16" i="1"/>
  <c r="Q16" i="1"/>
  <c r="Q12" i="1"/>
  <c r="R44" i="1"/>
  <c r="S44" i="1" s="1"/>
  <c r="Q42" i="1"/>
  <c r="P41" i="1"/>
  <c r="L41" i="1"/>
  <c r="H41" i="1"/>
  <c r="R39" i="1"/>
  <c r="N39" i="1"/>
  <c r="J39" i="1"/>
  <c r="P37" i="1"/>
  <c r="L37" i="1"/>
  <c r="H37" i="1"/>
  <c r="R35" i="1"/>
  <c r="N35" i="1"/>
  <c r="J35" i="1"/>
  <c r="Q41" i="1"/>
  <c r="M41" i="1"/>
  <c r="I41" i="1"/>
  <c r="S39" i="1"/>
  <c r="O39" i="1"/>
  <c r="K39" i="1"/>
  <c r="G39" i="1"/>
  <c r="Q37" i="1"/>
  <c r="M37" i="1"/>
  <c r="I37" i="1"/>
  <c r="S35" i="1"/>
  <c r="O35" i="1"/>
  <c r="K35" i="1"/>
  <c r="G35" i="1"/>
  <c r="R41" i="1"/>
  <c r="N41" i="1"/>
  <c r="J41" i="1"/>
  <c r="P39" i="1"/>
  <c r="L39" i="1"/>
  <c r="H39" i="1"/>
  <c r="R37" i="1"/>
  <c r="N37" i="1"/>
  <c r="J37" i="1"/>
  <c r="P35" i="1"/>
  <c r="L35" i="1"/>
  <c r="H35" i="1"/>
  <c r="S41" i="1"/>
  <c r="O41" i="1"/>
  <c r="K41" i="1"/>
  <c r="Q39" i="1"/>
  <c r="M39" i="1"/>
  <c r="I39" i="1"/>
  <c r="S37" i="1"/>
  <c r="O37" i="1"/>
  <c r="K37" i="1"/>
  <c r="Q35" i="1"/>
  <c r="M35" i="1"/>
  <c r="I35" i="1"/>
  <c r="M44" i="1"/>
  <c r="L42" i="1"/>
  <c r="J12" i="1"/>
  <c r="J16" i="1"/>
  <c r="G16" i="1" s="1"/>
  <c r="N16" i="1"/>
  <c r="N12" i="1"/>
  <c r="R16" i="1"/>
  <c r="R12" i="1"/>
  <c r="S42" i="1"/>
  <c r="G37" i="1"/>
  <c r="H43" i="1"/>
  <c r="H42" i="1" s="1"/>
  <c r="G41" i="1"/>
  <c r="H44" i="1"/>
  <c r="K12" i="1"/>
  <c r="O12" i="1"/>
  <c r="S12" i="1"/>
  <c r="R42" i="1"/>
  <c r="J43" i="1"/>
  <c r="J42" i="1" s="1"/>
  <c r="G10" i="1"/>
  <c r="H12" i="1"/>
  <c r="L12" i="1"/>
  <c r="P12" i="1"/>
  <c r="K42" i="1"/>
  <c r="G22" i="1" l="1"/>
  <c r="G18" i="1"/>
  <c r="G19" i="1"/>
  <c r="G20" i="1"/>
  <c r="G21" i="1"/>
  <c r="N44" i="1"/>
  <c r="N42" i="1" s="1"/>
  <c r="M42" i="1"/>
  <c r="G12" i="1"/>
</calcChain>
</file>

<file path=xl/sharedStrings.xml><?xml version="1.0" encoding="utf-8"?>
<sst xmlns="http://schemas.openxmlformats.org/spreadsheetml/2006/main" count="197" uniqueCount="118">
  <si>
    <t>ПОГОДЖЕНО</t>
  </si>
  <si>
    <t>М.П.</t>
  </si>
  <si>
    <t>РІЧНИЙ  ПЛАН  ВИРОБНИЦТВА, ТРАНСПОРТУВАННЯ ТА  ПОСТАЧАННЯ  ТЕПЛОВОЇ  ЕНЕРГІЇ НА2026/2027 тарифний рік</t>
  </si>
  <si>
    <t>КП "Чортківське ВУВКГ" ЧМР</t>
  </si>
  <si>
    <t>(найменування  ліцензіата)</t>
  </si>
  <si>
    <t>№ з/п</t>
  </si>
  <si>
    <t>Показники</t>
  </si>
  <si>
    <t>Одиниці виміру</t>
  </si>
  <si>
    <t>Попередній до базового період</t>
  </si>
  <si>
    <t xml:space="preserve">Базовий період </t>
  </si>
  <si>
    <t>Річний план</t>
  </si>
  <si>
    <t>У т.ч. за місяцями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</si>
  <si>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</si>
  <si>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</si>
  <si>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</si>
  <si>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</si>
  <si>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</si>
  <si>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</si>
  <si>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</si>
  <si>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 xml:space="preserve"> травень</t>
  </si>
  <si>
    <t>червень</t>
  </si>
  <si>
    <t>липень</t>
  </si>
  <si>
    <t>серпень</t>
  </si>
  <si>
    <t>вересень</t>
  </si>
  <si>
    <t>Відпуск теплової енергії з колекторів власних генеруючих джерел,  усього, у т.ч.:</t>
  </si>
  <si>
    <t>Гкал</t>
  </si>
  <si>
    <t>корисний з тмтке+всі втрати-торф</t>
  </si>
  <si>
    <t>1.1</t>
  </si>
  <si>
    <t>ТЕЦ, ТЕС, когенераційні установки та ті, що використовують нетрадиційні або поновлювані джерела енергії</t>
  </si>
  <si>
    <t>ку+дрова+пелети  відпуск</t>
  </si>
  <si>
    <t>1.2</t>
  </si>
  <si>
    <t>Котельні</t>
  </si>
  <si>
    <t>Надходження в мережу ліцензіата теплової енергії, яка вироблена іншими виробниками, усього, у т.ч.:</t>
  </si>
  <si>
    <t>2.1</t>
  </si>
  <si>
    <t>Покупна теплова енергія (розшифрувати за назвами виробників)</t>
  </si>
  <si>
    <t>торф+еско відпуск</t>
  </si>
  <si>
    <t>2.2</t>
  </si>
  <si>
    <t>Теплова енергія інших власників для транспортування мережами ліцензіата (розшифрувати за власниками)</t>
  </si>
  <si>
    <t>еско відпуск</t>
  </si>
  <si>
    <t>Надходження теплової енергії в  мережу ліцензіата, усього (рядок 2+ рядок 1)</t>
  </si>
  <si>
    <t>з рядка 3 надходження теплової енергії в  мережу субєкта господарювання власним  споживачам субєкта господарювання, усього, зокрема на потреби:</t>
  </si>
  <si>
    <t>для себе</t>
  </si>
  <si>
    <t>3.1</t>
  </si>
  <si>
    <t>господарські потреби ліцензованої діяльності субєкта господарювання</t>
  </si>
  <si>
    <t>3.2</t>
  </si>
  <si>
    <t>населення</t>
  </si>
  <si>
    <t>3.3</t>
  </si>
  <si>
    <t>релігійних організацій</t>
  </si>
  <si>
    <t>3.4</t>
  </si>
  <si>
    <t xml:space="preserve">бюджетних установ та організацій </t>
  </si>
  <si>
    <t>3.5</t>
  </si>
  <si>
    <t>інших споживачів</t>
  </si>
  <si>
    <t xml:space="preserve"> Втрати теплової енергії в теплових мережах ліцензіата, усього: </t>
  </si>
  <si>
    <t>втрати в ТМ</t>
  </si>
  <si>
    <t>те ж у відсотках від рядку 3</t>
  </si>
  <si>
    <t>%</t>
  </si>
  <si>
    <t>4.1</t>
  </si>
  <si>
    <t>у т.ч.  втрати в теплових мережах ліцензіата теплової енергії інших власників (розшифрувати за власниками)</t>
  </si>
  <si>
    <t>те ж у відсотках від  рядка 2.2</t>
  </si>
  <si>
    <t>5</t>
  </si>
  <si>
    <t>Надходження теплової енергії ліцензіата в  мережу інших теплотранспортуючих організацій</t>
  </si>
  <si>
    <t>6</t>
  </si>
  <si>
    <t>Втрати теплової енергії ліцензіата в теплових мережах інших теплотранспортуючих організацій</t>
  </si>
  <si>
    <t>те саме у відсотках від рядка 3</t>
  </si>
  <si>
    <t>7</t>
  </si>
  <si>
    <t>Корисний відпуск теплової енергії з мереж ліцензіата, усього, у тому числі:</t>
  </si>
  <si>
    <t>корисний весь</t>
  </si>
  <si>
    <t>7,1</t>
  </si>
  <si>
    <t>теплова енергія інших власників (розшифрувати за назвами власників)</t>
  </si>
  <si>
    <t>7,2</t>
  </si>
  <si>
    <t>господарські потреби ліцензованої діяльності ліцензіата</t>
  </si>
  <si>
    <t>7,3</t>
  </si>
  <si>
    <t>корисний відпуск теплової енергії власним  споживачам ліцензіата, усього, у тому числі на потреби:</t>
  </si>
  <si>
    <t>7.3.1</t>
  </si>
  <si>
    <t>корисний весь без тмтке</t>
  </si>
  <si>
    <t>те саме у відсотках від рядка 7.3</t>
  </si>
  <si>
    <t>7.3.2</t>
  </si>
  <si>
    <t>7.3.3</t>
  </si>
  <si>
    <t>бюджетних установ</t>
  </si>
  <si>
    <t>7.3.4</t>
  </si>
  <si>
    <t>8</t>
  </si>
  <si>
    <t>Теплове навантаження об’єктів теплоспоживання власних споживачів ліцензіата, усього,   у тому числі на потреби:</t>
  </si>
  <si>
    <t>Гкал/год</t>
  </si>
  <si>
    <t>8,1</t>
  </si>
  <si>
    <t>8,2</t>
  </si>
  <si>
    <t>8,3</t>
  </si>
  <si>
    <t>8,4</t>
  </si>
  <si>
    <t>8,5</t>
  </si>
  <si>
    <t>z</t>
  </si>
  <si>
    <t>9.</t>
  </si>
  <si>
    <t>Відпуск теплової енергії суб'єкта господарювання на надання комунальних послуг споживачам, зокрема:</t>
  </si>
  <si>
    <t>9.1</t>
  </si>
  <si>
    <t>постачання теплової енергії, зокрема на потреби:</t>
  </si>
  <si>
    <t>всі</t>
  </si>
  <si>
    <t>9.1.1</t>
  </si>
  <si>
    <t>9.1.2</t>
  </si>
  <si>
    <t>9.1.3</t>
  </si>
  <si>
    <t>бюджетних установ та організацій</t>
  </si>
  <si>
    <t>9.1.4</t>
  </si>
  <si>
    <t>9.2</t>
  </si>
  <si>
    <t>постачання гарячої води, зокрема на потреби:</t>
  </si>
  <si>
    <t>9.2.1</t>
  </si>
  <si>
    <t>9.2.2</t>
  </si>
  <si>
    <t>9.2.3</t>
  </si>
  <si>
    <t>9.2.4</t>
  </si>
  <si>
    <t>10</t>
  </si>
  <si>
    <t>Плановані обсяги виробництва теплової енергії для використання в:</t>
  </si>
  <si>
    <t>10.1</t>
  </si>
  <si>
    <t>центральних теплових пунктах з метою надання послуги з постачання теплової енергії</t>
  </si>
  <si>
    <t>10.2</t>
  </si>
  <si>
    <t>центральних теплових пунктах з метою надання послуги з постачання гарячої води</t>
  </si>
  <si>
    <t>10.3</t>
  </si>
  <si>
    <t xml:space="preserve">індивідуальних теплових пунктах з метою надання послуги з постачання теплової енергії у багатоквартирних житлових будинках </t>
  </si>
  <si>
    <t>індивідуальних теплових пунктах з метою надання послуги з постачання гарячої води у багатоквартирних житлових будинках</t>
  </si>
  <si>
    <t>Начальник КП "Чортківське ВУВКГ"</t>
  </si>
  <si>
    <t>Віктор ГОРДІЄНКО</t>
  </si>
  <si>
    <t>&lt;&lt; діб опалення &gt;&gt;</t>
  </si>
  <si>
    <t>Додаток до рішенння виконавчого комітету                                      від 04.11.2026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</si>
</sst>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₴_-;\-* #,##0.00_₴_-;_-* &quot;-&quot;??_₴_-;_-@_-"/>
    <numFmt numFmtId="165" formatCode="_-* #,##0.00\ _г_р_н_._-;\-* #,##0.00\ _г_р_н_._-;_-* &quot;-&quot;??\ _г_р_н_._-;_-@_-"/>
    <numFmt numFmtId="166" formatCode="_-* #,##0.00_₴_-;\-* #,##0.00_₴_-;_-* &quot;-&quot;?????_₴_-;_-@_-"/>
    <numFmt numFmtId="167" formatCode="_-* #,##0.00\ _₽_-;\-* #,##0.00\ _₽_-;_-* &quot;-&quot;??\ _₽_-;_-@_-"/>
    <numFmt numFmtId="168" formatCode="0.0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Lucida Console"/>
      <family val="2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7.5"/>
      <name val="Times New Roman"/>
      <family val="1"/>
      <charset val="204"/>
    </font>
    <font>
      <sz val="10"/>
      <name val="Cambria"/>
      <family val="1"/>
      <charset val="204"/>
      <scheme val="major"/>
    </font>
    <font>
      <sz val="8"/>
      <color theme="9" tint="-0.49998474074526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Cambria"/>
      <family val="1"/>
      <charset val="204"/>
      <scheme val="major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9EE3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6" fontId="6" fillId="0" borderId="0" applyFont="0" applyFill="0" applyBorder="0" applyAlignment="0" applyProtection="0"/>
    <xf numFmtId="0" fontId="14" fillId="0" borderId="0"/>
  </cellStyleXfs>
  <cellXfs count="81">
    <xf numFmtId="0" fontId="0" fillId="0" borderId="0" xfId="0"/>
    <xf numFmtId="49" fontId="2" fillId="0" borderId="0" xfId="1" applyNumberFormat="1" applyFont="1"/>
    <xf numFmtId="0" fontId="2" fillId="0" borderId="0" xfId="1" applyFont="1" applyAlignment="1">
      <alignment vertical="top"/>
    </xf>
    <xf numFmtId="0" fontId="2" fillId="0" borderId="0" xfId="1" applyFont="1"/>
    <xf numFmtId="0" fontId="3" fillId="0" borderId="0" xfId="0" applyFont="1"/>
    <xf numFmtId="0" fontId="2" fillId="0" borderId="1" xfId="1" applyFont="1" applyBorder="1"/>
    <xf numFmtId="0" fontId="2" fillId="0" borderId="0" xfId="1" applyFont="1" applyAlignment="1">
      <alignment vertical="top" wrapText="1"/>
    </xf>
    <xf numFmtId="0" fontId="2" fillId="0" borderId="0" xfId="1" applyFont="1" applyAlignment="1">
      <alignment horizontal="left"/>
    </xf>
    <xf numFmtId="0" fontId="1" fillId="0" borderId="0" xfId="1"/>
    <xf numFmtId="0" fontId="5" fillId="0" borderId="0" xfId="1" applyFont="1" applyAlignment="1">
      <alignment vertical="top" wrapText="1"/>
    </xf>
    <xf numFmtId="49" fontId="5" fillId="0" borderId="3" xfId="1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3" xfId="1" applyFont="1" applyBorder="1" applyAlignment="1">
      <alignment vertical="center" wrapText="1"/>
    </xf>
    <xf numFmtId="0" fontId="5" fillId="0" borderId="3" xfId="1" applyFont="1" applyBorder="1" applyAlignment="1" applyProtection="1">
      <alignment horizontal="center" vertical="center" wrapText="1"/>
      <protection locked="0"/>
    </xf>
    <xf numFmtId="164" fontId="5" fillId="0" borderId="3" xfId="2" applyNumberFormat="1" applyFont="1" applyFill="1" applyBorder="1" applyAlignment="1" applyProtection="1">
      <alignment horizontal="center" vertical="center"/>
    </xf>
    <xf numFmtId="164" fontId="5" fillId="0" borderId="3" xfId="1" applyNumberFormat="1" applyFont="1" applyBorder="1" applyAlignment="1" applyProtection="1">
      <alignment horizontal="center" vertical="center"/>
      <protection locked="0"/>
    </xf>
    <xf numFmtId="164" fontId="5" fillId="2" borderId="3" xfId="2" applyNumberFormat="1" applyFont="1" applyFill="1" applyBorder="1" applyAlignment="1" applyProtection="1">
      <alignment horizontal="center" vertical="center"/>
      <protection locked="0"/>
    </xf>
    <xf numFmtId="0" fontId="1" fillId="2" borderId="0" xfId="1" applyFill="1"/>
    <xf numFmtId="49" fontId="7" fillId="3" borderId="3" xfId="1" applyNumberFormat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 applyProtection="1">
      <alignment horizontal="center" vertical="center" wrapText="1"/>
      <protection locked="0"/>
    </xf>
    <xf numFmtId="0" fontId="9" fillId="0" borderId="3" xfId="1" applyFont="1" applyBorder="1" applyAlignment="1" applyProtection="1">
      <alignment horizontal="center" vertical="center" wrapText="1"/>
      <protection locked="0"/>
    </xf>
    <xf numFmtId="164" fontId="7" fillId="0" borderId="3" xfId="2" applyNumberFormat="1" applyFont="1" applyFill="1" applyBorder="1" applyAlignment="1" applyProtection="1">
      <alignment horizontal="center" vertical="center"/>
    </xf>
    <xf numFmtId="164" fontId="7" fillId="0" borderId="3" xfId="1" applyNumberFormat="1" applyFont="1" applyBorder="1" applyAlignment="1" applyProtection="1">
      <alignment horizontal="center" vertical="center"/>
      <protection locked="0"/>
    </xf>
    <xf numFmtId="164" fontId="10" fillId="0" borderId="3" xfId="1" applyNumberFormat="1" applyFont="1" applyBorder="1" applyAlignment="1" applyProtection="1">
      <alignment horizontal="center" vertical="center"/>
      <protection locked="0"/>
    </xf>
    <xf numFmtId="0" fontId="7" fillId="0" borderId="3" xfId="1" applyFont="1" applyBorder="1" applyAlignment="1" applyProtection="1">
      <alignment vertical="center" wrapText="1"/>
      <protection locked="0"/>
    </xf>
    <xf numFmtId="164" fontId="7" fillId="4" borderId="3" xfId="2" applyNumberFormat="1" applyFont="1" applyFill="1" applyBorder="1" applyAlignment="1" applyProtection="1">
      <alignment horizontal="center" vertical="center"/>
    </xf>
    <xf numFmtId="164" fontId="10" fillId="0" borderId="4" xfId="2" applyNumberFormat="1" applyFont="1" applyBorder="1" applyAlignment="1" applyProtection="1">
      <alignment horizontal="center" vertical="center"/>
      <protection locked="0"/>
    </xf>
    <xf numFmtId="0" fontId="7" fillId="0" borderId="3" xfId="1" applyFont="1" applyBorder="1" applyAlignment="1">
      <alignment vertical="center" wrapText="1"/>
    </xf>
    <xf numFmtId="164" fontId="5" fillId="5" borderId="3" xfId="2" applyNumberFormat="1" applyFont="1" applyFill="1" applyBorder="1" applyAlignment="1" applyProtection="1">
      <alignment horizontal="center" vertical="center"/>
      <protection locked="0"/>
    </xf>
    <xf numFmtId="0" fontId="1" fillId="5" borderId="0" xfId="1" applyFill="1"/>
    <xf numFmtId="0" fontId="5" fillId="0" borderId="3" xfId="1" applyFont="1" applyBorder="1" applyAlignment="1" applyProtection="1">
      <alignment horizontal="center" vertical="center"/>
      <protection locked="0"/>
    </xf>
    <xf numFmtId="164" fontId="5" fillId="0" borderId="4" xfId="2" applyNumberFormat="1" applyFont="1" applyFill="1" applyBorder="1" applyAlignment="1" applyProtection="1">
      <alignment horizontal="center" vertical="center"/>
    </xf>
    <xf numFmtId="164" fontId="5" fillId="0" borderId="4" xfId="2" applyNumberFormat="1" applyFont="1" applyBorder="1" applyAlignment="1" applyProtection="1">
      <alignment horizontal="center" vertical="center"/>
      <protection locked="0"/>
    </xf>
    <xf numFmtId="164" fontId="5" fillId="6" borderId="3" xfId="2" applyNumberFormat="1" applyFont="1" applyFill="1" applyBorder="1" applyAlignment="1" applyProtection="1">
      <alignment horizontal="center" vertical="center"/>
    </xf>
    <xf numFmtId="164" fontId="5" fillId="7" borderId="5" xfId="2" applyNumberFormat="1" applyFont="1" applyFill="1" applyBorder="1" applyAlignment="1" applyProtection="1">
      <alignment horizontal="center" vertical="center"/>
    </xf>
    <xf numFmtId="0" fontId="1" fillId="7" borderId="0" xfId="1" applyFill="1"/>
    <xf numFmtId="164" fontId="5" fillId="0" borderId="3" xfId="2" applyNumberFormat="1" applyFont="1" applyFill="1" applyBorder="1" applyAlignment="1" applyProtection="1">
      <alignment horizontal="center" vertical="center" wrapText="1"/>
    </xf>
    <xf numFmtId="165" fontId="1" fillId="0" borderId="0" xfId="1" applyNumberFormat="1"/>
    <xf numFmtId="49" fontId="5" fillId="0" borderId="3" xfId="1" applyNumberFormat="1" applyFont="1" applyBorder="1" applyAlignment="1" applyProtection="1">
      <alignment horizontal="center" vertical="center" wrapText="1"/>
      <protection locked="0"/>
    </xf>
    <xf numFmtId="0" fontId="5" fillId="0" borderId="3" xfId="1" applyFont="1" applyBorder="1" applyAlignment="1" applyProtection="1">
      <alignment vertical="center" wrapText="1"/>
      <protection locked="0"/>
    </xf>
    <xf numFmtId="164" fontId="5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1" fillId="7" borderId="0" xfId="1" applyFill="1" applyProtection="1">
      <protection locked="0"/>
    </xf>
    <xf numFmtId="0" fontId="1" fillId="0" borderId="0" xfId="1" applyProtection="1">
      <protection locked="0"/>
    </xf>
    <xf numFmtId="164" fontId="5" fillId="6" borderId="3" xfId="2" applyNumberFormat="1" applyFont="1" applyFill="1" applyBorder="1" applyAlignment="1" applyProtection="1">
      <alignment horizontal="center" vertical="center" wrapText="1"/>
      <protection locked="0"/>
    </xf>
    <xf numFmtId="164" fontId="5" fillId="7" borderId="3" xfId="2" applyNumberFormat="1" applyFont="1" applyFill="1" applyBorder="1" applyAlignment="1" applyProtection="1">
      <alignment horizontal="center" vertical="center"/>
      <protection locked="0"/>
    </xf>
    <xf numFmtId="166" fontId="11" fillId="0" borderId="6" xfId="0" applyNumberFormat="1" applyFont="1" applyBorder="1" applyAlignment="1">
      <alignment vertical="center" wrapText="1"/>
    </xf>
    <xf numFmtId="164" fontId="5" fillId="8" borderId="3" xfId="2" applyNumberFormat="1" applyFont="1" applyFill="1" applyBorder="1" applyAlignment="1" applyProtection="1">
      <alignment horizontal="center" vertical="center"/>
      <protection locked="0"/>
    </xf>
    <xf numFmtId="164" fontId="12" fillId="0" borderId="3" xfId="2" applyNumberFormat="1" applyFont="1" applyFill="1" applyBorder="1" applyAlignment="1" applyProtection="1">
      <alignment horizontal="center" vertical="center"/>
    </xf>
    <xf numFmtId="0" fontId="13" fillId="0" borderId="0" xfId="1" applyFont="1" applyAlignment="1">
      <alignment horizontal="center"/>
    </xf>
    <xf numFmtId="0" fontId="5" fillId="0" borderId="3" xfId="0" applyFont="1" applyBorder="1" applyAlignment="1">
      <alignment wrapText="1"/>
    </xf>
    <xf numFmtId="167" fontId="7" fillId="0" borderId="3" xfId="1" applyNumberFormat="1" applyFont="1" applyBorder="1" applyAlignment="1" applyProtection="1">
      <alignment horizontal="center" vertical="center" wrapText="1"/>
      <protection locked="0"/>
    </xf>
    <xf numFmtId="0" fontId="13" fillId="0" borderId="3" xfId="1" applyFont="1" applyBorder="1"/>
    <xf numFmtId="0" fontId="13" fillId="0" borderId="0" xfId="1" applyFont="1"/>
    <xf numFmtId="0" fontId="5" fillId="0" borderId="3" xfId="0" applyFont="1" applyBorder="1"/>
    <xf numFmtId="0" fontId="5" fillId="0" borderId="3" xfId="0" applyFont="1" applyBorder="1" applyAlignment="1">
      <alignment vertical="top" wrapText="1"/>
    </xf>
    <xf numFmtId="164" fontId="10" fillId="0" borderId="3" xfId="2" applyNumberFormat="1" applyFont="1" applyFill="1" applyBorder="1" applyAlignment="1" applyProtection="1">
      <alignment horizontal="center" vertical="center"/>
    </xf>
    <xf numFmtId="49" fontId="7" fillId="3" borderId="0" xfId="1" applyNumberFormat="1" applyFont="1" applyFill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7" fillId="0" borderId="0" xfId="1" applyFont="1" applyAlignment="1">
      <alignment horizontal="center" vertical="center"/>
    </xf>
    <xf numFmtId="0" fontId="7" fillId="0" borderId="0" xfId="1" applyFont="1" applyAlignment="1" applyProtection="1">
      <alignment horizontal="center" vertical="center" wrapText="1"/>
      <protection locked="0"/>
    </xf>
    <xf numFmtId="164" fontId="7" fillId="0" borderId="0" xfId="2" applyNumberFormat="1" applyFont="1" applyFill="1" applyBorder="1" applyAlignment="1" applyProtection="1">
      <alignment horizontal="center" vertical="center"/>
    </xf>
    <xf numFmtId="164" fontId="10" fillId="0" borderId="0" xfId="2" applyNumberFormat="1" applyFont="1" applyFill="1" applyBorder="1" applyAlignment="1" applyProtection="1">
      <alignment horizontal="center" vertical="center"/>
    </xf>
    <xf numFmtId="0" fontId="15" fillId="0" borderId="0" xfId="3" applyFont="1" applyAlignment="1" applyProtection="1">
      <alignment horizontal="center" vertical="center"/>
      <protection locked="0"/>
    </xf>
    <xf numFmtId="0" fontId="16" fillId="0" borderId="0" xfId="0" applyFont="1"/>
    <xf numFmtId="0" fontId="16" fillId="0" borderId="7" xfId="0" applyFont="1" applyBorder="1"/>
    <xf numFmtId="168" fontId="15" fillId="0" borderId="0" xfId="3" applyNumberFormat="1" applyFont="1" applyAlignment="1" applyProtection="1">
      <alignment horizontal="center" vertical="center"/>
      <protection locked="0"/>
    </xf>
    <xf numFmtId="0" fontId="17" fillId="0" borderId="0" xfId="0" applyFont="1"/>
    <xf numFmtId="1" fontId="1" fillId="9" borderId="0" xfId="1" applyNumberFormat="1" applyFill="1"/>
    <xf numFmtId="49" fontId="1" fillId="0" borderId="0" xfId="1" applyNumberFormat="1"/>
    <xf numFmtId="0" fontId="4" fillId="0" borderId="3" xfId="1" applyFont="1" applyBorder="1" applyAlignment="1">
      <alignment horizontal="center" vertical="center"/>
    </xf>
    <xf numFmtId="0" fontId="1" fillId="9" borderId="0" xfId="1" applyFill="1" applyAlignment="1">
      <alignment horizontal="center"/>
    </xf>
    <xf numFmtId="0" fontId="4" fillId="0" borderId="0" xfId="1" applyFont="1" applyAlignment="1">
      <alignment horizontal="left" vertical="top" wrapText="1"/>
    </xf>
    <xf numFmtId="0" fontId="3" fillId="0" borderId="0" xfId="1" applyFont="1" applyAlignment="1" applyProtection="1">
      <alignment horizontal="center"/>
      <protection locked="0"/>
    </xf>
    <xf numFmtId="0" fontId="5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top" wrapText="1"/>
    </xf>
    <xf numFmtId="49" fontId="5" fillId="0" borderId="3" xfId="1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</cellXfs>
  <cellStyles count="4">
    <cellStyle name="Звичайний" xfId="0" builtinId="0"/>
    <cellStyle name="Обычный 2 30" xfId="3" xr:uid="{00000000-0005-0000-0000-000001000000}"/>
    <cellStyle name="Обычный 3 3 10" xfId="1" xr:uid="{00000000-0005-0000-0000-000002000000}"/>
    <cellStyle name="Финансовый 11" xfId="2" xr:uid="{00000000-0005-0000-0000-000003000000}"/>
  </cellStyles>
  <dxfs count="2">
    <dxf>
      <font>
        <color theme="0"/>
      </font>
    </dxf>
    <dxf>
      <font>
        <b val="0"/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9"/>
  <sheetViews>
    <sheetView tabSelected="1" workbookViewId="0">
      <selection activeCell="C4" sqref="C4:R4"/>
    </sheetView>
  </sheetViews>
  <sheetFormatPr defaultColWidth="9.109375" defaultRowHeight="14.4" outlineLevelCol="1" x14ac:dyDescent="0.3"/>
  <cols>
    <col min="1" max="1" width="4.6640625" style="8" customWidth="1"/>
    <col min="2" max="2" width="5.44140625" style="71" customWidth="1"/>
    <col min="3" max="3" width="39.6640625" style="8" customWidth="1"/>
    <col min="4" max="4" width="7.88671875" style="8" customWidth="1"/>
    <col min="5" max="6" width="10.44140625" style="8" customWidth="1" outlineLevel="1"/>
    <col min="7" max="7" width="13.109375" style="8" customWidth="1"/>
    <col min="8" max="8" width="10.6640625" style="8" customWidth="1"/>
    <col min="9" max="9" width="9.6640625" style="8" customWidth="1"/>
    <col min="10" max="11" width="10" style="8" customWidth="1"/>
    <col min="12" max="16" width="9" style="8" customWidth="1"/>
    <col min="17" max="18" width="9.5546875" style="8" customWidth="1"/>
    <col min="19" max="19" width="10.33203125" style="8" customWidth="1"/>
    <col min="20" max="20" width="16.5546875" style="8" bestFit="1" customWidth="1"/>
    <col min="21" max="21" width="9.88671875" style="8" bestFit="1" customWidth="1"/>
    <col min="22" max="16384" width="9.109375" style="8"/>
  </cols>
  <sheetData>
    <row r="1" spans="2:20" s="3" customFormat="1" ht="13.8" x14ac:dyDescent="0.25">
      <c r="B1" s="1"/>
      <c r="C1" s="2" t="s">
        <v>0</v>
      </c>
      <c r="E1" s="4"/>
      <c r="F1" s="4"/>
      <c r="P1" s="74" t="s">
        <v>117</v>
      </c>
      <c r="Q1" s="74"/>
      <c r="R1" s="74"/>
      <c r="S1" s="74"/>
    </row>
    <row r="2" spans="2:20" s="3" customFormat="1" ht="13.8" x14ac:dyDescent="0.25">
      <c r="B2" s="1"/>
      <c r="C2" s="5"/>
      <c r="D2" s="5"/>
      <c r="E2" s="4"/>
      <c r="F2" s="4"/>
      <c r="N2" s="6"/>
      <c r="O2" s="6"/>
      <c r="P2" s="74"/>
      <c r="Q2" s="74"/>
      <c r="R2" s="74"/>
      <c r="S2" s="74"/>
    </row>
    <row r="3" spans="2:20" s="3" customFormat="1" ht="13.8" x14ac:dyDescent="0.25">
      <c r="B3" s="1"/>
      <c r="C3" s="7" t="s">
        <v>1</v>
      </c>
      <c r="N3" s="6"/>
      <c r="O3" s="6"/>
      <c r="P3" s="74"/>
      <c r="Q3" s="74"/>
      <c r="R3" s="74"/>
      <c r="S3" s="74"/>
    </row>
    <row r="4" spans="2:20" s="3" customFormat="1" ht="13.8" x14ac:dyDescent="0.25">
      <c r="B4" s="1"/>
      <c r="C4" s="75" t="s">
        <v>2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</row>
    <row r="5" spans="2:20" x14ac:dyDescent="0.3">
      <c r="B5" s="76" t="s">
        <v>3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</row>
    <row r="6" spans="2:20" x14ac:dyDescent="0.3">
      <c r="B6" s="9"/>
      <c r="C6" s="9"/>
      <c r="D6" s="9"/>
      <c r="E6" s="9"/>
      <c r="F6" s="77" t="s">
        <v>4</v>
      </c>
      <c r="G6" s="77"/>
      <c r="H6" s="77"/>
      <c r="I6" s="77"/>
      <c r="J6" s="77"/>
      <c r="K6" s="77"/>
      <c r="L6" s="9"/>
      <c r="M6" s="9"/>
      <c r="N6" s="9"/>
      <c r="O6" s="9"/>
      <c r="P6" s="9"/>
      <c r="Q6" s="9"/>
      <c r="R6" s="9"/>
      <c r="S6" s="9"/>
    </row>
    <row r="7" spans="2:20" x14ac:dyDescent="0.3">
      <c r="B7" s="78" t="s">
        <v>5</v>
      </c>
      <c r="C7" s="79" t="s">
        <v>6</v>
      </c>
      <c r="D7" s="80" t="s">
        <v>7</v>
      </c>
      <c r="E7" s="80" t="s">
        <v>8</v>
      </c>
      <c r="F7" s="80" t="s">
        <v>9</v>
      </c>
      <c r="G7" s="80" t="s">
        <v>10</v>
      </c>
      <c r="H7" s="72" t="s">
        <v>11</v>
      </c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</row>
    <row r="8" spans="2:20" x14ac:dyDescent="0.3">
      <c r="B8" s="78"/>
      <c r="C8" s="79"/>
      <c r="D8" s="80"/>
      <c r="E8" s="80"/>
      <c r="F8" s="80"/>
      <c r="G8" s="80"/>
      <c r="H8" s="12" t="s">
        <v>12</v>
      </c>
      <c r="I8" s="12" t="s">
        <v>13</v>
      </c>
      <c r="J8" s="12" t="s">
        <v>14</v>
      </c>
      <c r="K8" s="12" t="s">
        <v>15</v>
      </c>
      <c r="L8" s="12" t="s">
        <v>16</v>
      </c>
      <c r="M8" s="12" t="s">
        <v>17</v>
      </c>
      <c r="N8" s="12" t="s">
        <v>18</v>
      </c>
      <c r="O8" s="12" t="s">
        <v>19</v>
      </c>
      <c r="P8" s="12" t="s">
        <v>20</v>
      </c>
      <c r="Q8" s="12" t="s">
        <v>21</v>
      </c>
      <c r="R8" s="12" t="s">
        <v>22</v>
      </c>
      <c r="S8" s="12" t="s">
        <v>23</v>
      </c>
    </row>
    <row r="9" spans="2:20" x14ac:dyDescent="0.3">
      <c r="B9" s="10">
        <v>1</v>
      </c>
      <c r="C9" s="11">
        <v>2</v>
      </c>
      <c r="D9" s="11">
        <v>3</v>
      </c>
      <c r="E9" s="12">
        <v>4</v>
      </c>
      <c r="F9" s="12">
        <v>5</v>
      </c>
      <c r="G9" s="12">
        <v>6</v>
      </c>
      <c r="H9" s="12">
        <v>16</v>
      </c>
      <c r="I9" s="12">
        <v>17</v>
      </c>
      <c r="J9" s="12">
        <v>18</v>
      </c>
      <c r="K9" s="12">
        <v>7</v>
      </c>
      <c r="L9" s="12">
        <v>8</v>
      </c>
      <c r="M9" s="12">
        <v>9</v>
      </c>
      <c r="N9" s="12">
        <v>10</v>
      </c>
      <c r="O9" s="12">
        <v>11</v>
      </c>
      <c r="P9" s="12">
        <v>12</v>
      </c>
      <c r="Q9" s="12">
        <v>13</v>
      </c>
      <c r="R9" s="12">
        <v>14</v>
      </c>
      <c r="S9" s="12">
        <v>15</v>
      </c>
    </row>
    <row r="10" spans="2:20" ht="20.399999999999999" x14ac:dyDescent="0.3">
      <c r="B10" s="10">
        <v>1</v>
      </c>
      <c r="C10" s="13" t="s">
        <v>24</v>
      </c>
      <c r="D10" s="11" t="s">
        <v>25</v>
      </c>
      <c r="E10" s="14"/>
      <c r="F10" s="14"/>
      <c r="G10" s="15">
        <f>SUM(H10:N10)</f>
        <v>6546.2939999999999</v>
      </c>
      <c r="H10" s="16">
        <f t="shared" ref="H10:S10" si="0">H30+H23-H13</f>
        <v>460.21</v>
      </c>
      <c r="I10" s="16">
        <f t="shared" si="0"/>
        <v>809.95</v>
      </c>
      <c r="J10" s="16">
        <f t="shared" si="0"/>
        <v>1260.5840000000001</v>
      </c>
      <c r="K10" s="16">
        <f t="shared" si="0"/>
        <v>1791.81</v>
      </c>
      <c r="L10" s="16">
        <f t="shared" si="0"/>
        <v>1479.56</v>
      </c>
      <c r="M10" s="16">
        <f t="shared" si="0"/>
        <v>689.12</v>
      </c>
      <c r="N10" s="16">
        <f t="shared" si="0"/>
        <v>55.06</v>
      </c>
      <c r="O10" s="16">
        <f t="shared" si="0"/>
        <v>0</v>
      </c>
      <c r="P10" s="16">
        <f t="shared" si="0"/>
        <v>0</v>
      </c>
      <c r="Q10" s="16">
        <f t="shared" si="0"/>
        <v>0</v>
      </c>
      <c r="R10" s="16">
        <f t="shared" si="0"/>
        <v>0</v>
      </c>
      <c r="S10" s="16">
        <f t="shared" si="0"/>
        <v>0</v>
      </c>
      <c r="T10" s="8" t="s">
        <v>26</v>
      </c>
    </row>
    <row r="11" spans="2:20" ht="20.399999999999999" x14ac:dyDescent="0.3">
      <c r="B11" s="10" t="s">
        <v>27</v>
      </c>
      <c r="C11" s="13" t="s">
        <v>28</v>
      </c>
      <c r="D11" s="11" t="s">
        <v>25</v>
      </c>
      <c r="E11" s="14"/>
      <c r="F11" s="14"/>
      <c r="G11" s="17">
        <f>SUM(K11:S11)</f>
        <v>0</v>
      </c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8" t="s">
        <v>29</v>
      </c>
    </row>
    <row r="12" spans="2:20" x14ac:dyDescent="0.3">
      <c r="B12" s="10" t="s">
        <v>30</v>
      </c>
      <c r="C12" s="13" t="s">
        <v>31</v>
      </c>
      <c r="D12" s="11" t="s">
        <v>25</v>
      </c>
      <c r="E12" s="14"/>
      <c r="F12" s="14"/>
      <c r="G12" s="15">
        <f>SUM(H12:N12)</f>
        <v>6546.2939999999999</v>
      </c>
      <c r="H12" s="16">
        <f t="shared" ref="H12:S12" si="1">H10-H11</f>
        <v>460.21</v>
      </c>
      <c r="I12" s="16">
        <f t="shared" si="1"/>
        <v>809.95</v>
      </c>
      <c r="J12" s="16">
        <f t="shared" si="1"/>
        <v>1260.5840000000001</v>
      </c>
      <c r="K12" s="16">
        <f t="shared" si="1"/>
        <v>1791.81</v>
      </c>
      <c r="L12" s="16">
        <f t="shared" si="1"/>
        <v>1479.56</v>
      </c>
      <c r="M12" s="16">
        <f t="shared" si="1"/>
        <v>689.12</v>
      </c>
      <c r="N12" s="16">
        <f t="shared" si="1"/>
        <v>55.06</v>
      </c>
      <c r="O12" s="16">
        <f t="shared" si="1"/>
        <v>0</v>
      </c>
      <c r="P12" s="16">
        <f t="shared" si="1"/>
        <v>0</v>
      </c>
      <c r="Q12" s="16">
        <f t="shared" si="1"/>
        <v>0</v>
      </c>
      <c r="R12" s="16">
        <f t="shared" si="1"/>
        <v>0</v>
      </c>
      <c r="S12" s="16">
        <f t="shared" si="1"/>
        <v>0</v>
      </c>
    </row>
    <row r="13" spans="2:20" ht="20.399999999999999" x14ac:dyDescent="0.3">
      <c r="B13" s="10">
        <v>2</v>
      </c>
      <c r="C13" s="13" t="s">
        <v>32</v>
      </c>
      <c r="D13" s="11" t="s">
        <v>25</v>
      </c>
      <c r="E13" s="14"/>
      <c r="F13" s="14"/>
      <c r="G13" s="15">
        <f>SUM(K13:S13)</f>
        <v>0</v>
      </c>
      <c r="H13" s="16">
        <f t="shared" ref="H13:S13" si="2">H14+H15</f>
        <v>0</v>
      </c>
      <c r="I13" s="16">
        <f t="shared" si="2"/>
        <v>0</v>
      </c>
      <c r="J13" s="16">
        <f t="shared" si="2"/>
        <v>0</v>
      </c>
      <c r="K13" s="16">
        <f t="shared" si="2"/>
        <v>0</v>
      </c>
      <c r="L13" s="16">
        <f t="shared" si="2"/>
        <v>0</v>
      </c>
      <c r="M13" s="16">
        <f t="shared" si="2"/>
        <v>0</v>
      </c>
      <c r="N13" s="16">
        <f t="shared" si="2"/>
        <v>0</v>
      </c>
      <c r="O13" s="16">
        <f t="shared" si="2"/>
        <v>0</v>
      </c>
      <c r="P13" s="16">
        <f t="shared" si="2"/>
        <v>0</v>
      </c>
      <c r="Q13" s="16">
        <f t="shared" si="2"/>
        <v>0</v>
      </c>
      <c r="R13" s="16">
        <f t="shared" si="2"/>
        <v>0</v>
      </c>
      <c r="S13" s="16">
        <f t="shared" si="2"/>
        <v>0</v>
      </c>
    </row>
    <row r="14" spans="2:20" ht="20.399999999999999" x14ac:dyDescent="0.3">
      <c r="B14" s="10" t="s">
        <v>33</v>
      </c>
      <c r="C14" s="13" t="s">
        <v>34</v>
      </c>
      <c r="D14" s="11" t="s">
        <v>25</v>
      </c>
      <c r="E14" s="14"/>
      <c r="F14" s="14"/>
      <c r="G14" s="17">
        <f>SUM(K14:S14)</f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8" t="s">
        <v>35</v>
      </c>
    </row>
    <row r="15" spans="2:20" ht="20.399999999999999" x14ac:dyDescent="0.3">
      <c r="B15" s="10" t="s">
        <v>36</v>
      </c>
      <c r="C15" s="13" t="s">
        <v>37</v>
      </c>
      <c r="D15" s="11" t="s">
        <v>25</v>
      </c>
      <c r="E15" s="14"/>
      <c r="F15" s="14"/>
      <c r="G15" s="17">
        <f>SUM(K15:S15)</f>
        <v>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8" t="s">
        <v>38</v>
      </c>
    </row>
    <row r="16" spans="2:20" ht="20.399999999999999" x14ac:dyDescent="0.3">
      <c r="B16" s="10">
        <v>3</v>
      </c>
      <c r="C16" s="13" t="s">
        <v>39</v>
      </c>
      <c r="D16" s="11" t="s">
        <v>25</v>
      </c>
      <c r="E16" s="14"/>
      <c r="F16" s="14"/>
      <c r="G16" s="15">
        <f>SUM(H16:N16)</f>
        <v>6546.2939999999999</v>
      </c>
      <c r="H16" s="16">
        <f t="shared" ref="H16:S16" si="3">H10+H13</f>
        <v>460.21</v>
      </c>
      <c r="I16" s="16">
        <f t="shared" si="3"/>
        <v>809.95</v>
      </c>
      <c r="J16" s="16">
        <f t="shared" si="3"/>
        <v>1260.5840000000001</v>
      </c>
      <c r="K16" s="16">
        <f t="shared" si="3"/>
        <v>1791.81</v>
      </c>
      <c r="L16" s="16">
        <f t="shared" si="3"/>
        <v>1479.56</v>
      </c>
      <c r="M16" s="16">
        <f t="shared" si="3"/>
        <v>689.12</v>
      </c>
      <c r="N16" s="16">
        <f t="shared" si="3"/>
        <v>55.06</v>
      </c>
      <c r="O16" s="16">
        <f t="shared" si="3"/>
        <v>0</v>
      </c>
      <c r="P16" s="16">
        <f t="shared" si="3"/>
        <v>0</v>
      </c>
      <c r="Q16" s="16">
        <f t="shared" si="3"/>
        <v>0</v>
      </c>
      <c r="R16" s="16">
        <f t="shared" si="3"/>
        <v>0</v>
      </c>
      <c r="S16" s="16">
        <f t="shared" si="3"/>
        <v>0</v>
      </c>
    </row>
    <row r="17" spans="2:20" ht="28.8" x14ac:dyDescent="0.3">
      <c r="B17" s="19"/>
      <c r="C17" s="20" t="s">
        <v>40</v>
      </c>
      <c r="D17" s="21"/>
      <c r="E17" s="22"/>
      <c r="F17" s="23"/>
      <c r="G17" s="24">
        <v>6546.29</v>
      </c>
      <c r="H17" s="25"/>
      <c r="I17" s="25"/>
      <c r="J17" s="25"/>
      <c r="K17" s="26"/>
      <c r="L17" s="26"/>
      <c r="M17" s="26"/>
      <c r="N17" s="26"/>
      <c r="O17" s="25"/>
      <c r="P17" s="25"/>
      <c r="Q17" s="25"/>
      <c r="R17" s="25"/>
      <c r="S17" s="25"/>
      <c r="T17" s="8" t="s">
        <v>41</v>
      </c>
    </row>
    <row r="18" spans="2:20" ht="20.399999999999999" x14ac:dyDescent="0.3">
      <c r="B18" s="19" t="s">
        <v>42</v>
      </c>
      <c r="C18" s="27" t="s">
        <v>43</v>
      </c>
      <c r="D18" s="21"/>
      <c r="E18" s="22"/>
      <c r="F18" s="23"/>
      <c r="G18" s="28">
        <f>G16*G32/G30</f>
        <v>0</v>
      </c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</row>
    <row r="19" spans="2:20" x14ac:dyDescent="0.3">
      <c r="B19" s="19" t="s">
        <v>44</v>
      </c>
      <c r="C19" s="30" t="s">
        <v>45</v>
      </c>
      <c r="D19" s="21"/>
      <c r="E19" s="22"/>
      <c r="F19" s="22"/>
      <c r="G19" s="28">
        <f>G16*G34/G30</f>
        <v>0</v>
      </c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</row>
    <row r="20" spans="2:20" x14ac:dyDescent="0.3">
      <c r="B20" s="19" t="s">
        <v>46</v>
      </c>
      <c r="C20" s="30" t="s">
        <v>47</v>
      </c>
      <c r="D20" s="21"/>
      <c r="E20" s="22"/>
      <c r="F20" s="22"/>
      <c r="G20" s="28">
        <f>G16*G36/G30</f>
        <v>0</v>
      </c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</row>
    <row r="21" spans="2:20" x14ac:dyDescent="0.3">
      <c r="B21" s="19" t="s">
        <v>48</v>
      </c>
      <c r="C21" s="30" t="s">
        <v>49</v>
      </c>
      <c r="D21" s="21"/>
      <c r="E21" s="22"/>
      <c r="F21" s="22"/>
      <c r="G21" s="28">
        <f>(G16*G38/G30)</f>
        <v>6546.2939999999999</v>
      </c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</row>
    <row r="22" spans="2:20" x14ac:dyDescent="0.3">
      <c r="B22" s="19" t="s">
        <v>50</v>
      </c>
      <c r="C22" s="30" t="s">
        <v>51</v>
      </c>
      <c r="D22" s="21"/>
      <c r="E22" s="22"/>
      <c r="F22" s="22"/>
      <c r="G22" s="28">
        <f>(G16*G40/G30)</f>
        <v>0</v>
      </c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</row>
    <row r="23" spans="2:20" ht="20.399999999999999" x14ac:dyDescent="0.3">
      <c r="B23" s="10">
        <v>4</v>
      </c>
      <c r="C23" s="13" t="s">
        <v>52</v>
      </c>
      <c r="D23" s="11" t="s">
        <v>25</v>
      </c>
      <c r="E23" s="14"/>
      <c r="F23" s="14"/>
      <c r="G23" s="31">
        <v>830.74</v>
      </c>
      <c r="H23" s="31">
        <v>72.88</v>
      </c>
      <c r="I23" s="31">
        <v>151.06</v>
      </c>
      <c r="J23" s="31">
        <v>248.64400000000001</v>
      </c>
      <c r="K23" s="31">
        <v>265.35000000000002</v>
      </c>
      <c r="L23" s="31">
        <v>79.489999999999995</v>
      </c>
      <c r="M23" s="31">
        <v>71.03</v>
      </c>
      <c r="N23" s="31">
        <v>-58.05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2" t="s">
        <v>53</v>
      </c>
    </row>
    <row r="24" spans="2:20" x14ac:dyDescent="0.3">
      <c r="B24" s="10"/>
      <c r="C24" s="13" t="s">
        <v>54</v>
      </c>
      <c r="D24" s="11" t="s">
        <v>55</v>
      </c>
      <c r="E24" s="14"/>
      <c r="F24" s="14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</row>
    <row r="25" spans="2:20" ht="20.399999999999999" x14ac:dyDescent="0.3">
      <c r="B25" s="10" t="s">
        <v>56</v>
      </c>
      <c r="C25" s="13" t="s">
        <v>57</v>
      </c>
      <c r="D25" s="11" t="s">
        <v>25</v>
      </c>
      <c r="E25" s="14"/>
      <c r="F25" s="14"/>
      <c r="G25" s="34">
        <v>0</v>
      </c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</row>
    <row r="26" spans="2:20" x14ac:dyDescent="0.3">
      <c r="B26" s="10"/>
      <c r="C26" s="13" t="s">
        <v>58</v>
      </c>
      <c r="D26" s="11" t="s">
        <v>55</v>
      </c>
      <c r="E26" s="14"/>
      <c r="F26" s="14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</row>
    <row r="27" spans="2:20" ht="20.399999999999999" x14ac:dyDescent="0.3">
      <c r="B27" s="10" t="s">
        <v>59</v>
      </c>
      <c r="C27" s="13" t="s">
        <v>60</v>
      </c>
      <c r="D27" s="11" t="s">
        <v>25</v>
      </c>
      <c r="E27" s="14"/>
      <c r="F27" s="14"/>
      <c r="G27" s="34">
        <v>0</v>
      </c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</row>
    <row r="28" spans="2:20" ht="20.399999999999999" x14ac:dyDescent="0.3">
      <c r="B28" s="10" t="s">
        <v>61</v>
      </c>
      <c r="C28" s="13" t="s">
        <v>62</v>
      </c>
      <c r="D28" s="11" t="s">
        <v>25</v>
      </c>
      <c r="E28" s="14"/>
      <c r="F28" s="14"/>
      <c r="G28" s="34">
        <v>0</v>
      </c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</row>
    <row r="29" spans="2:20" x14ac:dyDescent="0.3">
      <c r="B29" s="10"/>
      <c r="C29" s="13" t="s">
        <v>63</v>
      </c>
      <c r="D29" s="11" t="s">
        <v>55</v>
      </c>
      <c r="E29" s="14"/>
      <c r="F29" s="14"/>
      <c r="G29" s="34">
        <v>0</v>
      </c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</row>
    <row r="30" spans="2:20" ht="20.399999999999999" x14ac:dyDescent="0.3">
      <c r="B30" s="10" t="s">
        <v>64</v>
      </c>
      <c r="C30" s="13" t="s">
        <v>65</v>
      </c>
      <c r="D30" s="11" t="s">
        <v>25</v>
      </c>
      <c r="E30" s="36">
        <f>SUM(E31:E33)</f>
        <v>0</v>
      </c>
      <c r="F30" s="36">
        <f>SUM(F31:F33)</f>
        <v>0</v>
      </c>
      <c r="G30" s="37">
        <f>SUM(H31:N33)-0.34</f>
        <v>5715.5499999999993</v>
      </c>
      <c r="H30" s="37">
        <f t="shared" ref="H30:S30" si="4">SUM(H31:H33)</f>
        <v>387.33</v>
      </c>
      <c r="I30" s="37">
        <f t="shared" si="4"/>
        <v>658.89</v>
      </c>
      <c r="J30" s="37">
        <f t="shared" si="4"/>
        <v>1011.94</v>
      </c>
      <c r="K30" s="37">
        <f t="shared" si="4"/>
        <v>1526.46</v>
      </c>
      <c r="L30" s="37">
        <f t="shared" si="4"/>
        <v>1400.07</v>
      </c>
      <c r="M30" s="37">
        <f t="shared" si="4"/>
        <v>618.09</v>
      </c>
      <c r="N30" s="37">
        <f t="shared" si="4"/>
        <v>113.11</v>
      </c>
      <c r="O30" s="37">
        <f t="shared" si="4"/>
        <v>0</v>
      </c>
      <c r="P30" s="37">
        <f t="shared" si="4"/>
        <v>0</v>
      </c>
      <c r="Q30" s="37">
        <f t="shared" si="4"/>
        <v>0</v>
      </c>
      <c r="R30" s="37">
        <f t="shared" si="4"/>
        <v>0</v>
      </c>
      <c r="S30" s="37">
        <f t="shared" si="4"/>
        <v>0</v>
      </c>
      <c r="T30" s="38" t="s">
        <v>66</v>
      </c>
    </row>
    <row r="31" spans="2:20" ht="20.399999999999999" x14ac:dyDescent="0.3">
      <c r="B31" s="10" t="s">
        <v>67</v>
      </c>
      <c r="C31" s="13" t="s">
        <v>68</v>
      </c>
      <c r="D31" s="11" t="s">
        <v>25</v>
      </c>
      <c r="E31" s="39"/>
      <c r="F31" s="39"/>
      <c r="G31" s="34">
        <v>0</v>
      </c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40"/>
    </row>
    <row r="32" spans="2:20" s="45" customFormat="1" x14ac:dyDescent="0.3">
      <c r="B32" s="41" t="s">
        <v>69</v>
      </c>
      <c r="C32" s="42" t="s">
        <v>70</v>
      </c>
      <c r="D32" s="33" t="s">
        <v>25</v>
      </c>
      <c r="E32" s="43"/>
      <c r="F32" s="43"/>
      <c r="G32" s="15">
        <f>SUM(K32:S32)</f>
        <v>0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44"/>
    </row>
    <row r="33" spans="1:20" ht="20.399999999999999" x14ac:dyDescent="0.3">
      <c r="B33" s="10" t="s">
        <v>71</v>
      </c>
      <c r="C33" s="13" t="s">
        <v>72</v>
      </c>
      <c r="D33" s="11" t="s">
        <v>25</v>
      </c>
      <c r="E33" s="15">
        <f>SUM(E34,E36,E38,E40)</f>
        <v>0</v>
      </c>
      <c r="F33" s="15">
        <f>SUM(F34,F36,F38,F40)</f>
        <v>0</v>
      </c>
      <c r="G33" s="15">
        <f>SUM(H33:N33)-0.34</f>
        <v>5715.5499999999993</v>
      </c>
      <c r="H33" s="15">
        <f t="shared" ref="H33:S33" si="5">H34+H36+H38+H40</f>
        <v>387.33</v>
      </c>
      <c r="I33" s="15">
        <f t="shared" si="5"/>
        <v>658.89</v>
      </c>
      <c r="J33" s="15">
        <f t="shared" si="5"/>
        <v>1011.94</v>
      </c>
      <c r="K33" s="15">
        <f t="shared" si="5"/>
        <v>1526.46</v>
      </c>
      <c r="L33" s="15">
        <f t="shared" si="5"/>
        <v>1400.07</v>
      </c>
      <c r="M33" s="15">
        <f t="shared" si="5"/>
        <v>618.09</v>
      </c>
      <c r="N33" s="15">
        <f t="shared" si="5"/>
        <v>113.11</v>
      </c>
      <c r="O33" s="15">
        <f t="shared" si="5"/>
        <v>0</v>
      </c>
      <c r="P33" s="15">
        <f t="shared" si="5"/>
        <v>0</v>
      </c>
      <c r="Q33" s="15">
        <f t="shared" si="5"/>
        <v>0</v>
      </c>
      <c r="R33" s="15">
        <f t="shared" si="5"/>
        <v>0</v>
      </c>
      <c r="S33" s="15">
        <f t="shared" si="5"/>
        <v>0</v>
      </c>
    </row>
    <row r="34" spans="1:20" x14ac:dyDescent="0.3">
      <c r="B34" s="10" t="s">
        <v>73</v>
      </c>
      <c r="C34" s="13" t="s">
        <v>45</v>
      </c>
      <c r="D34" s="11" t="s">
        <v>25</v>
      </c>
      <c r="E34" s="46"/>
      <c r="F34" s="46"/>
      <c r="G34" s="47">
        <f>SUM(K34:S34)</f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38" t="s">
        <v>74</v>
      </c>
    </row>
    <row r="35" spans="1:20" x14ac:dyDescent="0.3">
      <c r="B35" s="10"/>
      <c r="C35" s="13" t="s">
        <v>75</v>
      </c>
      <c r="D35" s="11" t="s">
        <v>55</v>
      </c>
      <c r="E35" s="15"/>
      <c r="F35" s="15"/>
      <c r="G35" s="15">
        <f t="shared" ref="G35:S35" si="6">IFERROR(G34/$G$33*100,0)</f>
        <v>0</v>
      </c>
      <c r="H35" s="15">
        <f t="shared" si="6"/>
        <v>0</v>
      </c>
      <c r="I35" s="15">
        <f t="shared" si="6"/>
        <v>0</v>
      </c>
      <c r="J35" s="15">
        <f t="shared" si="6"/>
        <v>0</v>
      </c>
      <c r="K35" s="15">
        <f t="shared" si="6"/>
        <v>0</v>
      </c>
      <c r="L35" s="15">
        <f t="shared" si="6"/>
        <v>0</v>
      </c>
      <c r="M35" s="15">
        <f t="shared" si="6"/>
        <v>0</v>
      </c>
      <c r="N35" s="15">
        <f t="shared" si="6"/>
        <v>0</v>
      </c>
      <c r="O35" s="15">
        <f t="shared" si="6"/>
        <v>0</v>
      </c>
      <c r="P35" s="15">
        <f t="shared" si="6"/>
        <v>0</v>
      </c>
      <c r="Q35" s="15">
        <f t="shared" si="6"/>
        <v>0</v>
      </c>
      <c r="R35" s="15">
        <f t="shared" si="6"/>
        <v>0</v>
      </c>
      <c r="S35" s="15">
        <f t="shared" si="6"/>
        <v>0</v>
      </c>
    </row>
    <row r="36" spans="1:20" x14ac:dyDescent="0.3">
      <c r="B36" s="10" t="s">
        <v>76</v>
      </c>
      <c r="C36" s="13" t="s">
        <v>47</v>
      </c>
      <c r="D36" s="11" t="s">
        <v>25</v>
      </c>
      <c r="E36" s="46"/>
      <c r="F36" s="46"/>
      <c r="G36" s="47">
        <f>SUM(K36:S36)</f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</row>
    <row r="37" spans="1:20" x14ac:dyDescent="0.3">
      <c r="B37" s="10"/>
      <c r="C37" s="13" t="s">
        <v>75</v>
      </c>
      <c r="D37" s="11" t="s">
        <v>55</v>
      </c>
      <c r="E37" s="15"/>
      <c r="F37" s="15"/>
      <c r="G37" s="15">
        <f t="shared" ref="G37:S37" si="7">IFERROR(G36/$G$33*100,0)</f>
        <v>0</v>
      </c>
      <c r="H37" s="15">
        <f t="shared" si="7"/>
        <v>0</v>
      </c>
      <c r="I37" s="15">
        <f t="shared" si="7"/>
        <v>0</v>
      </c>
      <c r="J37" s="15">
        <f t="shared" si="7"/>
        <v>0</v>
      </c>
      <c r="K37" s="15">
        <f t="shared" si="7"/>
        <v>0</v>
      </c>
      <c r="L37" s="15">
        <f t="shared" si="7"/>
        <v>0</v>
      </c>
      <c r="M37" s="15">
        <f t="shared" si="7"/>
        <v>0</v>
      </c>
      <c r="N37" s="15">
        <f t="shared" si="7"/>
        <v>0</v>
      </c>
      <c r="O37" s="15">
        <f t="shared" si="7"/>
        <v>0</v>
      </c>
      <c r="P37" s="15">
        <f t="shared" si="7"/>
        <v>0</v>
      </c>
      <c r="Q37" s="15">
        <f t="shared" si="7"/>
        <v>0</v>
      </c>
      <c r="R37" s="15">
        <f t="shared" si="7"/>
        <v>0</v>
      </c>
      <c r="S37" s="15">
        <f t="shared" si="7"/>
        <v>0</v>
      </c>
    </row>
    <row r="38" spans="1:20" x14ac:dyDescent="0.3">
      <c r="B38" s="10" t="s">
        <v>77</v>
      </c>
      <c r="C38" s="13" t="s">
        <v>78</v>
      </c>
      <c r="D38" s="11" t="s">
        <v>25</v>
      </c>
      <c r="E38" s="46"/>
      <c r="F38" s="46"/>
      <c r="G38" s="47">
        <f>SUM(H38:N38)-0.34</f>
        <v>5715.5499999999993</v>
      </c>
      <c r="H38" s="48">
        <v>387.33</v>
      </c>
      <c r="I38" s="48">
        <v>658.89</v>
      </c>
      <c r="J38" s="48">
        <v>1011.94</v>
      </c>
      <c r="K38" s="48">
        <v>1526.46</v>
      </c>
      <c r="L38" s="48">
        <v>1400.07</v>
      </c>
      <c r="M38" s="48">
        <v>618.09</v>
      </c>
      <c r="N38" s="48">
        <v>113.11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</row>
    <row r="39" spans="1:20" x14ac:dyDescent="0.3">
      <c r="B39" s="10"/>
      <c r="C39" s="13" t="s">
        <v>75</v>
      </c>
      <c r="D39" s="11" t="s">
        <v>55</v>
      </c>
      <c r="E39" s="15"/>
      <c r="F39" s="15"/>
      <c r="G39" s="15">
        <f t="shared" ref="G39:S39" si="8">IFERROR(G38/$G$33*100,0)</f>
        <v>100</v>
      </c>
      <c r="H39" s="15">
        <f t="shared" si="8"/>
        <v>6.7767756383900064</v>
      </c>
      <c r="I39" s="15">
        <f t="shared" si="8"/>
        <v>11.528024424596058</v>
      </c>
      <c r="J39" s="15">
        <f t="shared" si="8"/>
        <v>17.705032761501521</v>
      </c>
      <c r="K39" s="15">
        <f t="shared" si="8"/>
        <v>26.707141045043787</v>
      </c>
      <c r="L39" s="15">
        <f t="shared" si="8"/>
        <v>24.495805303076697</v>
      </c>
      <c r="M39" s="15">
        <f t="shared" si="8"/>
        <v>10.814182362152376</v>
      </c>
      <c r="N39" s="15">
        <f t="shared" si="8"/>
        <v>1.9789871490932631</v>
      </c>
      <c r="O39" s="15">
        <f t="shared" si="8"/>
        <v>0</v>
      </c>
      <c r="P39" s="15">
        <f t="shared" si="8"/>
        <v>0</v>
      </c>
      <c r="Q39" s="15">
        <f t="shared" si="8"/>
        <v>0</v>
      </c>
      <c r="R39" s="15">
        <f t="shared" si="8"/>
        <v>0</v>
      </c>
      <c r="S39" s="15">
        <f t="shared" si="8"/>
        <v>0</v>
      </c>
    </row>
    <row r="40" spans="1:20" x14ac:dyDescent="0.3">
      <c r="B40" s="10" t="s">
        <v>79</v>
      </c>
      <c r="C40" s="13" t="s">
        <v>51</v>
      </c>
      <c r="D40" s="11" t="s">
        <v>25</v>
      </c>
      <c r="E40" s="46"/>
      <c r="F40" s="46"/>
      <c r="G40" s="47">
        <f>SUM(K40:S40)</f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v>0</v>
      </c>
      <c r="Q40" s="47">
        <v>0</v>
      </c>
      <c r="R40" s="47">
        <v>0</v>
      </c>
      <c r="S40" s="47">
        <v>0</v>
      </c>
    </row>
    <row r="41" spans="1:20" x14ac:dyDescent="0.3">
      <c r="B41" s="10"/>
      <c r="C41" s="13" t="s">
        <v>75</v>
      </c>
      <c r="D41" s="11" t="s">
        <v>55</v>
      </c>
      <c r="E41" s="15"/>
      <c r="F41" s="15"/>
      <c r="G41" s="15">
        <f t="shared" ref="G41:S41" si="9">IFERROR(G40/$G$33*100,0)</f>
        <v>0</v>
      </c>
      <c r="H41" s="15">
        <f t="shared" si="9"/>
        <v>0</v>
      </c>
      <c r="I41" s="15">
        <f t="shared" si="9"/>
        <v>0</v>
      </c>
      <c r="J41" s="15">
        <f t="shared" si="9"/>
        <v>0</v>
      </c>
      <c r="K41" s="15">
        <f t="shared" si="9"/>
        <v>0</v>
      </c>
      <c r="L41" s="15">
        <f t="shared" si="9"/>
        <v>0</v>
      </c>
      <c r="M41" s="15">
        <f t="shared" si="9"/>
        <v>0</v>
      </c>
      <c r="N41" s="15">
        <f t="shared" si="9"/>
        <v>0</v>
      </c>
      <c r="O41" s="15">
        <f t="shared" si="9"/>
        <v>0</v>
      </c>
      <c r="P41" s="15">
        <f t="shared" si="9"/>
        <v>0</v>
      </c>
      <c r="Q41" s="15">
        <f t="shared" si="9"/>
        <v>0</v>
      </c>
      <c r="R41" s="15">
        <f t="shared" si="9"/>
        <v>0</v>
      </c>
      <c r="S41" s="15">
        <f t="shared" si="9"/>
        <v>0</v>
      </c>
    </row>
    <row r="42" spans="1:20" ht="20.399999999999999" x14ac:dyDescent="0.3">
      <c r="B42" s="10" t="s">
        <v>80</v>
      </c>
      <c r="C42" s="13" t="s">
        <v>81</v>
      </c>
      <c r="D42" s="11" t="s">
        <v>82</v>
      </c>
      <c r="E42" s="14"/>
      <c r="F42" s="14"/>
      <c r="G42" s="15">
        <f t="shared" ref="G42:S42" si="10">SUM(G43:G47)</f>
        <v>4.1871948980758269</v>
      </c>
      <c r="H42" s="15">
        <f t="shared" si="10"/>
        <v>2.4312744569472544</v>
      </c>
      <c r="I42" s="15">
        <f t="shared" si="10"/>
        <v>4.1871948980758269</v>
      </c>
      <c r="J42" s="15">
        <f t="shared" si="10"/>
        <v>4.1871948980758269</v>
      </c>
      <c r="K42" s="15">
        <f t="shared" si="10"/>
        <v>4.1871948980758269</v>
      </c>
      <c r="L42" s="15">
        <f t="shared" si="10"/>
        <v>4.1871948980758269</v>
      </c>
      <c r="M42" s="15">
        <f t="shared" si="10"/>
        <v>4.1871948980758269</v>
      </c>
      <c r="N42" s="15">
        <f t="shared" si="10"/>
        <v>2.0935974490379134</v>
      </c>
      <c r="O42" s="15">
        <f t="shared" si="10"/>
        <v>0</v>
      </c>
      <c r="P42" s="15">
        <f t="shared" si="10"/>
        <v>0</v>
      </c>
      <c r="Q42" s="15">
        <f t="shared" si="10"/>
        <v>0</v>
      </c>
      <c r="R42" s="15">
        <f t="shared" si="10"/>
        <v>0</v>
      </c>
      <c r="S42" s="15">
        <f t="shared" si="10"/>
        <v>0</v>
      </c>
    </row>
    <row r="43" spans="1:20" x14ac:dyDescent="0.3">
      <c r="B43" s="10" t="s">
        <v>83</v>
      </c>
      <c r="C43" s="13" t="s">
        <v>45</v>
      </c>
      <c r="D43" s="11" t="s">
        <v>82</v>
      </c>
      <c r="E43" s="14"/>
      <c r="F43" s="14"/>
      <c r="G43" s="15">
        <v>0.70189683889678878</v>
      </c>
      <c r="H43" s="50">
        <f>I43*$Q$67/31+S43*(30-$Q$67)/30</f>
        <v>0.40755300323039351</v>
      </c>
      <c r="I43" s="15">
        <f>G43</f>
        <v>0.70189683889678878</v>
      </c>
      <c r="J43" s="15">
        <f>I43</f>
        <v>0.70189683889678878</v>
      </c>
      <c r="K43" s="15">
        <f>G43</f>
        <v>0.70189683889678878</v>
      </c>
      <c r="L43" s="15">
        <f t="shared" ref="L43:M46" si="11">K43</f>
        <v>0.70189683889678878</v>
      </c>
      <c r="M43" s="15">
        <f t="shared" si="11"/>
        <v>0.70189683889678878</v>
      </c>
      <c r="N43" s="50">
        <f>M43*$K$67/30+O43*(30-$K$67)/30</f>
        <v>0.35094841944839439</v>
      </c>
      <c r="O43" s="15">
        <v>0</v>
      </c>
      <c r="P43" s="15">
        <f t="shared" ref="P43:S46" si="12">O43</f>
        <v>0</v>
      </c>
      <c r="Q43" s="15">
        <f t="shared" si="12"/>
        <v>0</v>
      </c>
      <c r="R43" s="15">
        <f t="shared" si="12"/>
        <v>0</v>
      </c>
      <c r="S43" s="15">
        <f t="shared" si="12"/>
        <v>0</v>
      </c>
    </row>
    <row r="44" spans="1:20" x14ac:dyDescent="0.3">
      <c r="B44" s="10" t="s">
        <v>84</v>
      </c>
      <c r="C44" s="13" t="s">
        <v>47</v>
      </c>
      <c r="D44" s="11" t="s">
        <v>82</v>
      </c>
      <c r="E44" s="14"/>
      <c r="F44" s="14"/>
      <c r="G44" s="15">
        <v>0</v>
      </c>
      <c r="H44" s="50">
        <f>I44*$Q$67/31+S44*(30-$Q$67)/30</f>
        <v>0</v>
      </c>
      <c r="I44" s="15">
        <f>G44</f>
        <v>0</v>
      </c>
      <c r="J44" s="15">
        <f>I44</f>
        <v>0</v>
      </c>
      <c r="K44" s="15">
        <f>G44</f>
        <v>0</v>
      </c>
      <c r="L44" s="15">
        <f t="shared" si="11"/>
        <v>0</v>
      </c>
      <c r="M44" s="15">
        <f t="shared" si="11"/>
        <v>0</v>
      </c>
      <c r="N44" s="50">
        <f>M44*$K$67/30+O44*(30-$K$67)/30</f>
        <v>0</v>
      </c>
      <c r="O44" s="15">
        <v>0</v>
      </c>
      <c r="P44" s="15">
        <f t="shared" si="12"/>
        <v>0</v>
      </c>
      <c r="Q44" s="15">
        <f t="shared" si="12"/>
        <v>0</v>
      </c>
      <c r="R44" s="15">
        <f t="shared" si="12"/>
        <v>0</v>
      </c>
      <c r="S44" s="15">
        <f t="shared" si="12"/>
        <v>0</v>
      </c>
    </row>
    <row r="45" spans="1:20" x14ac:dyDescent="0.3">
      <c r="B45" s="10" t="s">
        <v>85</v>
      </c>
      <c r="C45" s="13" t="s">
        <v>78</v>
      </c>
      <c r="D45" s="11" t="s">
        <v>82</v>
      </c>
      <c r="E45" s="14"/>
      <c r="F45" s="14"/>
      <c r="G45" s="15">
        <v>3.4852980591790383</v>
      </c>
      <c r="H45" s="50">
        <f>I45*$Q$67/31+S45*(30-$Q$67)/30</f>
        <v>2.0237214537168611</v>
      </c>
      <c r="I45" s="15">
        <f>G45</f>
        <v>3.4852980591790383</v>
      </c>
      <c r="J45" s="15">
        <f>I45</f>
        <v>3.4852980591790383</v>
      </c>
      <c r="K45" s="15">
        <f>G45</f>
        <v>3.4852980591790383</v>
      </c>
      <c r="L45" s="15">
        <f t="shared" si="11"/>
        <v>3.4852980591790383</v>
      </c>
      <c r="M45" s="15">
        <f t="shared" si="11"/>
        <v>3.4852980591790383</v>
      </c>
      <c r="N45" s="50">
        <f>M45*$K$67/30+O45*(30-$K$67)/30</f>
        <v>1.7426490295895192</v>
      </c>
      <c r="O45" s="15">
        <v>0</v>
      </c>
      <c r="P45" s="15">
        <f t="shared" si="12"/>
        <v>0</v>
      </c>
      <c r="Q45" s="15">
        <f t="shared" si="12"/>
        <v>0</v>
      </c>
      <c r="R45" s="15">
        <f t="shared" si="12"/>
        <v>0</v>
      </c>
      <c r="S45" s="15">
        <f t="shared" si="12"/>
        <v>0</v>
      </c>
    </row>
    <row r="46" spans="1:20" x14ac:dyDescent="0.3">
      <c r="B46" s="10" t="s">
        <v>86</v>
      </c>
      <c r="C46" s="13" t="s">
        <v>51</v>
      </c>
      <c r="D46" s="11" t="s">
        <v>82</v>
      </c>
      <c r="E46" s="14"/>
      <c r="F46" s="14"/>
      <c r="G46" s="15">
        <v>0</v>
      </c>
      <c r="H46" s="50">
        <f>I46*$Q$67/31+S46*(30-$Q$67)/30</f>
        <v>0</v>
      </c>
      <c r="I46" s="15">
        <f>G46</f>
        <v>0</v>
      </c>
      <c r="J46" s="15">
        <f>I46</f>
        <v>0</v>
      </c>
      <c r="K46" s="15">
        <f>G46</f>
        <v>0</v>
      </c>
      <c r="L46" s="15">
        <f t="shared" si="11"/>
        <v>0</v>
      </c>
      <c r="M46" s="15">
        <f t="shared" si="11"/>
        <v>0</v>
      </c>
      <c r="N46" s="50">
        <f>M46*$K$67/30+O46*(30-$K$67)/30</f>
        <v>0</v>
      </c>
      <c r="O46" s="15">
        <v>0</v>
      </c>
      <c r="P46" s="15">
        <f t="shared" si="12"/>
        <v>0</v>
      </c>
      <c r="Q46" s="15">
        <f t="shared" si="12"/>
        <v>0</v>
      </c>
      <c r="R46" s="15">
        <f t="shared" si="12"/>
        <v>0</v>
      </c>
      <c r="S46" s="15">
        <f t="shared" si="12"/>
        <v>0</v>
      </c>
    </row>
    <row r="47" spans="1:20" x14ac:dyDescent="0.3">
      <c r="B47" s="10" t="s">
        <v>87</v>
      </c>
      <c r="C47" s="42" t="s">
        <v>70</v>
      </c>
      <c r="D47" s="11" t="s">
        <v>82</v>
      </c>
      <c r="E47" s="14"/>
      <c r="F47" s="14"/>
      <c r="G47" s="15"/>
      <c r="H47" s="50"/>
      <c r="I47" s="15"/>
      <c r="J47" s="15"/>
      <c r="K47" s="15"/>
      <c r="L47" s="15"/>
      <c r="M47" s="15"/>
      <c r="N47" s="50"/>
      <c r="O47" s="15"/>
      <c r="P47" s="15"/>
      <c r="Q47" s="15"/>
      <c r="R47" s="15"/>
      <c r="S47" s="15"/>
    </row>
    <row r="48" spans="1:20" s="55" customFormat="1" ht="21.6" x14ac:dyDescent="0.3">
      <c r="A48" s="51" t="s">
        <v>88</v>
      </c>
      <c r="B48" s="19" t="s">
        <v>89</v>
      </c>
      <c r="C48" s="52" t="s">
        <v>90</v>
      </c>
      <c r="D48" s="21" t="s">
        <v>25</v>
      </c>
      <c r="E48" s="53">
        <v>0</v>
      </c>
      <c r="F48" s="53">
        <f>G48-G33</f>
        <v>0</v>
      </c>
      <c r="G48" s="47">
        <f>SUM(H48:N48)-0.34</f>
        <v>5715.5499999999993</v>
      </c>
      <c r="H48" s="47">
        <f t="shared" ref="H48:S48" si="13">H49+H54</f>
        <v>387.33</v>
      </c>
      <c r="I48" s="47">
        <f t="shared" si="13"/>
        <v>658.89</v>
      </c>
      <c r="J48" s="47">
        <f t="shared" si="13"/>
        <v>1011.94</v>
      </c>
      <c r="K48" s="47">
        <f t="shared" si="13"/>
        <v>1526.46</v>
      </c>
      <c r="L48" s="47">
        <f t="shared" si="13"/>
        <v>1400.07</v>
      </c>
      <c r="M48" s="47">
        <f t="shared" si="13"/>
        <v>618.09</v>
      </c>
      <c r="N48" s="47">
        <f t="shared" si="13"/>
        <v>113.11</v>
      </c>
      <c r="O48" s="47">
        <f t="shared" si="13"/>
        <v>0</v>
      </c>
      <c r="P48" s="47">
        <f t="shared" si="13"/>
        <v>0</v>
      </c>
      <c r="Q48" s="47">
        <f t="shared" si="13"/>
        <v>0</v>
      </c>
      <c r="R48" s="47">
        <f t="shared" si="13"/>
        <v>0</v>
      </c>
      <c r="S48" s="47">
        <f t="shared" si="13"/>
        <v>0</v>
      </c>
      <c r="T48" s="54"/>
    </row>
    <row r="49" spans="1:20" s="55" customFormat="1" x14ac:dyDescent="0.3">
      <c r="A49" s="51" t="s">
        <v>88</v>
      </c>
      <c r="B49" s="19" t="s">
        <v>91</v>
      </c>
      <c r="C49" s="56" t="s">
        <v>92</v>
      </c>
      <c r="D49" s="21" t="s">
        <v>25</v>
      </c>
      <c r="E49" s="22"/>
      <c r="F49" s="22"/>
      <c r="G49" s="47">
        <f>SUM(H49:N49)-0.34</f>
        <v>5715.5499999999993</v>
      </c>
      <c r="H49" s="48">
        <v>387.33</v>
      </c>
      <c r="I49" s="48">
        <v>658.89</v>
      </c>
      <c r="J49" s="48">
        <v>1011.94</v>
      </c>
      <c r="K49" s="48">
        <v>1526.46</v>
      </c>
      <c r="L49" s="48">
        <v>1400.07</v>
      </c>
      <c r="M49" s="48">
        <v>618.09</v>
      </c>
      <c r="N49" s="48">
        <v>113.11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54" t="s">
        <v>93</v>
      </c>
    </row>
    <row r="50" spans="1:20" s="55" customFormat="1" x14ac:dyDescent="0.3">
      <c r="A50" s="51" t="s">
        <v>88</v>
      </c>
      <c r="B50" s="19" t="s">
        <v>94</v>
      </c>
      <c r="C50" s="57" t="s">
        <v>45</v>
      </c>
      <c r="D50" s="21" t="s">
        <v>25</v>
      </c>
      <c r="E50" s="53">
        <v>0</v>
      </c>
      <c r="F50" s="53">
        <v>0</v>
      </c>
      <c r="G50" s="47">
        <f>SUM(K50:S50)</f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47"/>
      <c r="P50" s="47"/>
      <c r="Q50" s="47"/>
      <c r="R50" s="47"/>
      <c r="S50" s="47"/>
      <c r="T50" s="54"/>
    </row>
    <row r="51" spans="1:20" s="55" customFormat="1" x14ac:dyDescent="0.3">
      <c r="A51" s="51" t="s">
        <v>88</v>
      </c>
      <c r="B51" s="19" t="s">
        <v>95</v>
      </c>
      <c r="C51" s="57" t="s">
        <v>47</v>
      </c>
      <c r="D51" s="21" t="s">
        <v>25</v>
      </c>
      <c r="E51" s="53">
        <v>0</v>
      </c>
      <c r="F51" s="53">
        <v>0</v>
      </c>
      <c r="G51" s="47">
        <f>SUM(K51:S51)</f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0</v>
      </c>
      <c r="N51" s="58">
        <v>0</v>
      </c>
      <c r="O51" s="47"/>
      <c r="P51" s="47"/>
      <c r="Q51" s="47"/>
      <c r="R51" s="47"/>
      <c r="S51" s="47"/>
      <c r="T51" s="54"/>
    </row>
    <row r="52" spans="1:20" s="55" customFormat="1" x14ac:dyDescent="0.3">
      <c r="A52" s="51" t="s">
        <v>88</v>
      </c>
      <c r="B52" s="19" t="s">
        <v>96</v>
      </c>
      <c r="C52" s="57" t="s">
        <v>97</v>
      </c>
      <c r="D52" s="21" t="s">
        <v>25</v>
      </c>
      <c r="E52" s="53">
        <v>0</v>
      </c>
      <c r="F52" s="53">
        <v>0</v>
      </c>
      <c r="G52" s="47">
        <f>SUM(H52:N52)-0.34</f>
        <v>5715.5499999999993</v>
      </c>
      <c r="H52" s="48">
        <v>387.33</v>
      </c>
      <c r="I52" s="48">
        <v>658.89</v>
      </c>
      <c r="J52" s="48">
        <v>1011.94</v>
      </c>
      <c r="K52" s="48">
        <v>1526.46</v>
      </c>
      <c r="L52" s="48">
        <v>1400.07</v>
      </c>
      <c r="M52" s="48">
        <v>618.09</v>
      </c>
      <c r="N52" s="48">
        <v>113.11</v>
      </c>
      <c r="O52" s="49">
        <v>0</v>
      </c>
      <c r="P52" s="49">
        <v>0</v>
      </c>
      <c r="Q52" s="49">
        <v>0</v>
      </c>
      <c r="R52" s="49">
        <v>0</v>
      </c>
      <c r="S52" s="49">
        <v>0</v>
      </c>
      <c r="T52" s="54"/>
    </row>
    <row r="53" spans="1:20" s="55" customFormat="1" x14ac:dyDescent="0.3">
      <c r="A53" s="51" t="s">
        <v>88</v>
      </c>
      <c r="B53" s="19" t="s">
        <v>98</v>
      </c>
      <c r="C53" s="57" t="s">
        <v>51</v>
      </c>
      <c r="D53" s="21" t="s">
        <v>25</v>
      </c>
      <c r="E53" s="53">
        <v>0</v>
      </c>
      <c r="F53" s="53">
        <v>0</v>
      </c>
      <c r="G53" s="47">
        <f>SUM(K53:S53)</f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47"/>
      <c r="P53" s="47"/>
      <c r="Q53" s="47"/>
      <c r="R53" s="47"/>
      <c r="S53" s="47"/>
      <c r="T53" s="54"/>
    </row>
    <row r="54" spans="1:20" s="55" customFormat="1" x14ac:dyDescent="0.3">
      <c r="A54" s="51" t="s">
        <v>88</v>
      </c>
      <c r="B54" s="19" t="s">
        <v>99</v>
      </c>
      <c r="C54" s="57" t="s">
        <v>100</v>
      </c>
      <c r="D54" s="21" t="s">
        <v>25</v>
      </c>
      <c r="E54" s="22"/>
      <c r="F54" s="53"/>
      <c r="G54" s="24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54" t="s">
        <v>93</v>
      </c>
    </row>
    <row r="55" spans="1:20" s="55" customFormat="1" x14ac:dyDescent="0.3">
      <c r="A55" s="51" t="s">
        <v>88</v>
      </c>
      <c r="B55" s="19" t="s">
        <v>101</v>
      </c>
      <c r="C55" s="57" t="s">
        <v>45</v>
      </c>
      <c r="D55" s="21" t="s">
        <v>25</v>
      </c>
      <c r="E55" s="53"/>
      <c r="F55" s="53"/>
      <c r="G55" s="24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4"/>
    </row>
    <row r="56" spans="1:20" s="55" customFormat="1" x14ac:dyDescent="0.3">
      <c r="A56" s="51" t="s">
        <v>88</v>
      </c>
      <c r="B56" s="19" t="s">
        <v>102</v>
      </c>
      <c r="C56" s="57" t="s">
        <v>47</v>
      </c>
      <c r="D56" s="21" t="s">
        <v>25</v>
      </c>
      <c r="E56" s="53"/>
      <c r="F56" s="53"/>
      <c r="G56" s="24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4"/>
    </row>
    <row r="57" spans="1:20" s="55" customFormat="1" x14ac:dyDescent="0.3">
      <c r="A57" s="51" t="s">
        <v>88</v>
      </c>
      <c r="B57" s="19" t="s">
        <v>103</v>
      </c>
      <c r="C57" s="57" t="s">
        <v>97</v>
      </c>
      <c r="D57" s="21" t="s">
        <v>25</v>
      </c>
      <c r="E57" s="53"/>
      <c r="F57" s="53"/>
      <c r="G57" s="24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4"/>
    </row>
    <row r="58" spans="1:20" s="55" customFormat="1" x14ac:dyDescent="0.3">
      <c r="A58" s="51" t="s">
        <v>88</v>
      </c>
      <c r="B58" s="19" t="s">
        <v>104</v>
      </c>
      <c r="C58" s="57" t="s">
        <v>51</v>
      </c>
      <c r="D58" s="21" t="s">
        <v>25</v>
      </c>
      <c r="E58" s="53"/>
      <c r="F58" s="53"/>
      <c r="G58" s="24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4"/>
    </row>
    <row r="59" spans="1:20" s="55" customFormat="1" ht="20.399999999999999" x14ac:dyDescent="0.3">
      <c r="A59" s="51" t="s">
        <v>88</v>
      </c>
      <c r="B59" s="19" t="s">
        <v>105</v>
      </c>
      <c r="C59" s="57" t="s">
        <v>106</v>
      </c>
      <c r="D59" s="21"/>
      <c r="E59" s="22"/>
      <c r="F59" s="22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</row>
    <row r="60" spans="1:20" s="55" customFormat="1" ht="20.399999999999999" x14ac:dyDescent="0.3">
      <c r="A60" s="51" t="s">
        <v>88</v>
      </c>
      <c r="B60" s="19" t="s">
        <v>107</v>
      </c>
      <c r="C60" s="57" t="s">
        <v>108</v>
      </c>
      <c r="D60" s="21" t="s">
        <v>25</v>
      </c>
      <c r="E60" s="22"/>
      <c r="F60" s="22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</row>
    <row r="61" spans="1:20" s="55" customFormat="1" ht="20.399999999999999" x14ac:dyDescent="0.3">
      <c r="A61" s="51" t="s">
        <v>88</v>
      </c>
      <c r="B61" s="19" t="s">
        <v>109</v>
      </c>
      <c r="C61" s="57" t="s">
        <v>110</v>
      </c>
      <c r="D61" s="21" t="s">
        <v>25</v>
      </c>
      <c r="E61" s="22"/>
      <c r="F61" s="22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</row>
    <row r="62" spans="1:20" s="55" customFormat="1" ht="30.6" x14ac:dyDescent="0.3">
      <c r="A62" s="51" t="s">
        <v>88</v>
      </c>
      <c r="B62" s="19" t="s">
        <v>111</v>
      </c>
      <c r="C62" s="57" t="s">
        <v>112</v>
      </c>
      <c r="D62" s="21" t="s">
        <v>25</v>
      </c>
      <c r="E62" s="22"/>
      <c r="F62" s="22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</row>
    <row r="63" spans="1:20" s="55" customFormat="1" ht="30.6" x14ac:dyDescent="0.3">
      <c r="A63" s="51" t="s">
        <v>88</v>
      </c>
      <c r="B63" s="19" t="s">
        <v>111</v>
      </c>
      <c r="C63" s="57" t="s">
        <v>113</v>
      </c>
      <c r="D63" s="21" t="s">
        <v>25</v>
      </c>
      <c r="E63" s="22"/>
      <c r="F63" s="22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</row>
    <row r="64" spans="1:20" s="55" customFormat="1" x14ac:dyDescent="0.3">
      <c r="A64" s="51"/>
      <c r="B64" s="59"/>
      <c r="C64" s="60"/>
      <c r="D64" s="61"/>
      <c r="E64" s="62"/>
      <c r="F64" s="62"/>
      <c r="G64" s="63"/>
      <c r="H64" s="64"/>
      <c r="I64" s="64"/>
      <c r="J64" s="64"/>
      <c r="K64" s="64"/>
      <c r="L64" s="63"/>
      <c r="M64" s="63"/>
      <c r="N64" s="63"/>
      <c r="O64" s="63"/>
      <c r="P64" s="63"/>
      <c r="Q64" s="63"/>
      <c r="R64" s="63"/>
      <c r="S64" s="63"/>
    </row>
    <row r="65" spans="1:17" s="69" customFormat="1" ht="15.6" x14ac:dyDescent="0.3">
      <c r="A65" s="65"/>
      <c r="B65" s="65"/>
      <c r="C65" s="66" t="s">
        <v>114</v>
      </c>
      <c r="D65" s="67"/>
      <c r="E65" s="67"/>
      <c r="F65" s="67" t="s">
        <v>115</v>
      </c>
      <c r="G65" s="66"/>
      <c r="H65" s="68"/>
      <c r="I65" s="68"/>
      <c r="J65" s="68"/>
      <c r="K65" s="68"/>
    </row>
    <row r="66" spans="1:17" customFormat="1" x14ac:dyDescent="0.3"/>
    <row r="67" spans="1:17" x14ac:dyDescent="0.3">
      <c r="B67"/>
      <c r="C67"/>
      <c r="D67"/>
      <c r="E67"/>
      <c r="F67"/>
      <c r="G67"/>
      <c r="K67" s="70">
        <v>15</v>
      </c>
      <c r="L67" s="73" t="s">
        <v>116</v>
      </c>
      <c r="M67" s="73"/>
      <c r="N67" s="73"/>
      <c r="O67" s="73"/>
      <c r="P67" s="73"/>
      <c r="Q67" s="70">
        <v>18</v>
      </c>
    </row>
    <row r="68" spans="1:17" x14ac:dyDescent="0.3">
      <c r="B68"/>
      <c r="C68"/>
      <c r="D68"/>
      <c r="E68"/>
      <c r="F68"/>
      <c r="G68"/>
    </row>
    <row r="69" spans="1:17" x14ac:dyDescent="0.3">
      <c r="B69"/>
      <c r="C69"/>
      <c r="D69"/>
      <c r="E69"/>
      <c r="F69"/>
      <c r="G69"/>
    </row>
  </sheetData>
  <mergeCells count="12">
    <mergeCell ref="H7:S7"/>
    <mergeCell ref="L67:P67"/>
    <mergeCell ref="P1:S3"/>
    <mergeCell ref="C4:R4"/>
    <mergeCell ref="B5:S5"/>
    <mergeCell ref="F6:K6"/>
    <mergeCell ref="B7:B8"/>
    <mergeCell ref="C7:C8"/>
    <mergeCell ref="D7:D8"/>
    <mergeCell ref="E7:E8"/>
    <mergeCell ref="F7:F8"/>
    <mergeCell ref="G7:G8"/>
  </mergeCells>
  <conditionalFormatting sqref="A65:K65">
    <cfRule type="cellIs" dxfId="1" priority="1" stopIfTrue="1" operator="equal">
      <formula>0</formula>
    </cfRule>
  </conditionalFormatting>
  <conditionalFormatting sqref="B5:S5">
    <cfRule type="cellIs" dxfId="0" priority="2" operator="equal">
      <formula>0</formula>
    </cfRule>
  </conditionalFormatting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2026-11-03T12:31:06Z</dcterms:modified>
</cp:coreProperties>
</file>